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cit365-my.sharepoint.com/personal/bevan_blatchford_bcit_ca/Documents/Desktop/"/>
    </mc:Choice>
  </mc:AlternateContent>
  <xr:revisionPtr revIDLastSave="2" documentId="13_ncr:1_{C71E42CB-FB97-40B1-B83E-8C649B1B2D72}" xr6:coauthVersionLast="47" xr6:coauthVersionMax="47" xr10:uidLastSave="{458914D2-9DD0-4381-9D4E-E1A69EF0992B}"/>
  <bookViews>
    <workbookView xWindow="-120" yWindow="-120" windowWidth="29040" windowHeight="15720" activeTab="2" xr2:uid="{00000000-000D-0000-FFFF-FFFF00000000}"/>
  </bookViews>
  <sheets>
    <sheet name="Players" sheetId="1" r:id="rId1"/>
    <sheet name="Goalies" sheetId="4" r:id="rId2"/>
    <sheet name="Chart" sheetId="3" r:id="rId3"/>
    <sheet name="ADD" sheetId="7" r:id="rId4"/>
    <sheet name="Draft Pick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7" l="1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C10" i="3" l="1"/>
  <c r="D10" i="3" s="1"/>
  <c r="E10" i="3" s="1"/>
  <c r="C8" i="3"/>
  <c r="D8" i="3" s="1"/>
  <c r="E8" i="3" s="1"/>
  <c r="F8" i="3" s="1"/>
  <c r="G8" i="3" s="1"/>
  <c r="H8" i="3" s="1"/>
  <c r="I8" i="3" s="1"/>
  <c r="J8" i="3" s="1"/>
  <c r="K8" i="3" s="1"/>
  <c r="C5" i="3"/>
  <c r="D5" i="3" s="1"/>
  <c r="E5" i="3" s="1"/>
  <c r="F40" i="3"/>
  <c r="G39" i="3"/>
  <c r="G40" i="3" s="1"/>
  <c r="C35" i="3"/>
  <c r="D35" i="3" s="1"/>
  <c r="E35" i="3" s="1"/>
  <c r="F35" i="3" s="1"/>
  <c r="G35" i="3" s="1"/>
  <c r="H35" i="3" s="1"/>
  <c r="I35" i="3" s="1"/>
  <c r="J35" i="3" s="1"/>
  <c r="C32" i="3"/>
  <c r="D32" i="3" s="1"/>
  <c r="E32" i="3" s="1"/>
  <c r="F32" i="3" s="1"/>
  <c r="G32" i="3" s="1"/>
  <c r="H32" i="3" s="1"/>
  <c r="I32" i="3" s="1"/>
  <c r="C30" i="3"/>
  <c r="D30" i="3" s="1"/>
  <c r="E30" i="3" s="1"/>
  <c r="F30" i="3" s="1"/>
  <c r="G30" i="3" s="1"/>
  <c r="H30" i="3" s="1"/>
  <c r="I30" i="3" s="1"/>
  <c r="C29" i="3"/>
  <c r="D29" i="3" s="1"/>
  <c r="E29" i="3" s="1"/>
  <c r="F29" i="3" s="1"/>
  <c r="G29" i="3" s="1"/>
  <c r="H29" i="3" s="1"/>
  <c r="I29" i="3" s="1"/>
  <c r="C28" i="3"/>
  <c r="D28" i="3" s="1"/>
  <c r="E28" i="3" s="1"/>
  <c r="F28" i="3" s="1"/>
  <c r="G28" i="3" s="1"/>
  <c r="H28" i="3" s="1"/>
  <c r="I28" i="3" s="1"/>
  <c r="C27" i="3"/>
  <c r="D27" i="3" s="1"/>
  <c r="E27" i="3" s="1"/>
  <c r="F27" i="3" s="1"/>
  <c r="G27" i="3" s="1"/>
  <c r="H27" i="3" s="1"/>
  <c r="I27" i="3" s="1"/>
  <c r="C26" i="3"/>
  <c r="D26" i="3" s="1"/>
  <c r="E26" i="3" s="1"/>
  <c r="F26" i="3" s="1"/>
  <c r="G26" i="3" s="1"/>
  <c r="H26" i="3" s="1"/>
  <c r="I26" i="3" s="1"/>
  <c r="C25" i="3"/>
  <c r="D25" i="3" s="1"/>
  <c r="E25" i="3" s="1"/>
  <c r="F25" i="3" s="1"/>
  <c r="G25" i="3" s="1"/>
  <c r="H25" i="3" s="1"/>
  <c r="I25" i="3" s="1"/>
  <c r="C24" i="3"/>
  <c r="D24" i="3" s="1"/>
  <c r="E24" i="3" s="1"/>
  <c r="F24" i="3" s="1"/>
  <c r="G24" i="3" s="1"/>
  <c r="H24" i="3" s="1"/>
  <c r="I24" i="3" s="1"/>
  <c r="C23" i="3"/>
  <c r="D23" i="3" s="1"/>
  <c r="E23" i="3" s="1"/>
  <c r="F23" i="3" s="1"/>
  <c r="G23" i="3" s="1"/>
  <c r="H23" i="3" s="1"/>
  <c r="I23" i="3" s="1"/>
  <c r="C22" i="3"/>
  <c r="D22" i="3" s="1"/>
  <c r="E22" i="3" s="1"/>
  <c r="F22" i="3" s="1"/>
  <c r="G22" i="3" s="1"/>
  <c r="H22" i="3" s="1"/>
  <c r="I22" i="3" s="1"/>
  <c r="C21" i="3"/>
  <c r="D21" i="3" s="1"/>
  <c r="E21" i="3" s="1"/>
  <c r="F21" i="3" s="1"/>
  <c r="G21" i="3" s="1"/>
  <c r="H21" i="3" s="1"/>
  <c r="I21" i="3" s="1"/>
  <c r="F5" i="3" l="1"/>
  <c r="E6" i="3"/>
  <c r="D6" i="3"/>
  <c r="F10" i="3"/>
  <c r="E11" i="3"/>
  <c r="D11" i="3"/>
  <c r="I33" i="3"/>
  <c r="H39" i="3"/>
  <c r="G5" i="3" l="1"/>
  <c r="F6" i="3"/>
  <c r="G10" i="3"/>
  <c r="F11" i="3"/>
  <c r="J33" i="3"/>
  <c r="I39" i="3"/>
  <c r="H40" i="3"/>
  <c r="C6" i="3"/>
  <c r="H5" i="3" l="1"/>
  <c r="G6" i="3"/>
  <c r="H10" i="3"/>
  <c r="G11" i="3"/>
  <c r="I40" i="3"/>
  <c r="J40" i="3" s="1"/>
  <c r="J39" i="3"/>
  <c r="H6" i="3" l="1"/>
  <c r="I5" i="3"/>
  <c r="H11" i="3"/>
  <c r="I10" i="3"/>
  <c r="B3" i="4"/>
  <c r="B14" i="4" s="1"/>
  <c r="B3" i="1"/>
  <c r="B14" i="1" s="1"/>
  <c r="O6" i="1"/>
  <c r="O9" i="1"/>
  <c r="J10" i="3" l="1"/>
  <c r="I11" i="3"/>
  <c r="J5" i="3"/>
  <c r="I6" i="3"/>
  <c r="G14" i="1"/>
  <c r="J6" i="3" l="1"/>
  <c r="K5" i="3"/>
  <c r="K6" i="3" s="1"/>
  <c r="K10" i="3"/>
  <c r="K11" i="3" s="1"/>
  <c r="J11" i="3"/>
  <c r="C11" i="3"/>
  <c r="J14" i="4" l="1"/>
  <c r="O15" i="4" s="1"/>
  <c r="H17" i="4" l="1"/>
  <c r="H16" i="4"/>
  <c r="H15" i="4"/>
  <c r="H14" i="4"/>
  <c r="J17" i="4"/>
  <c r="J16" i="4"/>
  <c r="J15" i="4"/>
  <c r="O13" i="4"/>
  <c r="B16" i="4" l="1"/>
  <c r="B17" i="4" s="1"/>
  <c r="O14" i="4"/>
  <c r="O17" i="4" s="1"/>
  <c r="B15" i="4" s="1"/>
  <c r="G16" i="1"/>
  <c r="G15" i="1"/>
  <c r="B16" i="1" l="1"/>
  <c r="B17" i="1" s="1"/>
  <c r="G18" i="1"/>
  <c r="B15" i="1" l="1"/>
</calcChain>
</file>

<file path=xl/sharedStrings.xml><?xml version="1.0" encoding="utf-8"?>
<sst xmlns="http://schemas.openxmlformats.org/spreadsheetml/2006/main" count="184" uniqueCount="91">
  <si>
    <t>Birth Year</t>
  </si>
  <si>
    <t>Current Year</t>
  </si>
  <si>
    <t>NHL</t>
  </si>
  <si>
    <t>Season</t>
  </si>
  <si>
    <t>Team</t>
  </si>
  <si>
    <t>Lge</t>
  </si>
  <si>
    <t>GP</t>
  </si>
  <si>
    <t>G</t>
  </si>
  <si>
    <t>A</t>
  </si>
  <si>
    <t>Pts</t>
  </si>
  <si>
    <t>PIM</t>
  </si>
  <si>
    <t>+/-</t>
  </si>
  <si>
    <t>weighted ppg</t>
  </si>
  <si>
    <t>total ppg</t>
  </si>
  <si>
    <t>last season ppg</t>
  </si>
  <si>
    <t>Age</t>
  </si>
  <si>
    <t>Multplier</t>
  </si>
  <si>
    <t>PPG</t>
  </si>
  <si>
    <t>Years</t>
  </si>
  <si>
    <t>best</t>
  </si>
  <si>
    <t>2012-13</t>
  </si>
  <si>
    <t>Min</t>
  </si>
  <si>
    <t>GA</t>
  </si>
  <si>
    <t>EN</t>
  </si>
  <si>
    <t>SO</t>
  </si>
  <si>
    <t>GAA</t>
  </si>
  <si>
    <t>W</t>
  </si>
  <si>
    <t>L</t>
  </si>
  <si>
    <t>T</t>
  </si>
  <si>
    <t>Svs</t>
  </si>
  <si>
    <t>Pct</t>
  </si>
  <si>
    <t>weighted points</t>
  </si>
  <si>
    <t>points average</t>
  </si>
  <si>
    <t>last season points</t>
  </si>
  <si>
    <t>2013-14</t>
  </si>
  <si>
    <t>2014-15</t>
  </si>
  <si>
    <r>
      <t>1</t>
    </r>
    <r>
      <rPr>
        <vertAlign val="superscript"/>
        <sz val="9"/>
        <color rgb="FF000000"/>
        <rFont val="Verdana"/>
        <family val="2"/>
      </rPr>
      <t>st</t>
    </r>
    <r>
      <rPr>
        <sz val="9"/>
        <color rgb="FF000000"/>
        <rFont val="Verdana"/>
        <family val="2"/>
      </rPr>
      <t> Overall</t>
    </r>
  </si>
  <si>
    <t>2-3 Overall</t>
  </si>
  <si>
    <t>4-6 Overall</t>
  </si>
  <si>
    <t>7-10 Overall</t>
  </si>
  <si>
    <t>11-15 Overall</t>
  </si>
  <si>
    <t>16-20 Overall</t>
  </si>
  <si>
    <t>21-24 Overall</t>
  </si>
  <si>
    <t>25-28 Overall</t>
  </si>
  <si>
    <r>
      <t>2</t>
    </r>
    <r>
      <rPr>
        <vertAlign val="superscript"/>
        <sz val="9"/>
        <color rgb="FF000000"/>
        <rFont val="Verdana"/>
        <family val="2"/>
      </rPr>
      <t>nd</t>
    </r>
    <r>
      <rPr>
        <sz val="9"/>
        <color rgb="FF000000"/>
        <rFont val="Verdana"/>
        <family val="2"/>
      </rPr>
      <t> Round</t>
    </r>
  </si>
  <si>
    <r>
      <t>3</t>
    </r>
    <r>
      <rPr>
        <vertAlign val="superscript"/>
        <sz val="9"/>
        <color rgb="FF000000"/>
        <rFont val="Verdana"/>
        <family val="2"/>
      </rPr>
      <t>rd</t>
    </r>
    <r>
      <rPr>
        <sz val="9"/>
        <color rgb="FF000000"/>
        <rFont val="Verdana"/>
        <family val="2"/>
      </rPr>
      <t> Round</t>
    </r>
  </si>
  <si>
    <t>2016-17</t>
  </si>
  <si>
    <t>2015-16</t>
  </si>
  <si>
    <t>2017-18</t>
  </si>
  <si>
    <t>Salary Cap</t>
  </si>
  <si>
    <t>Min salary</t>
  </si>
  <si>
    <t>2018-19</t>
  </si>
  <si>
    <t>2019-20</t>
  </si>
  <si>
    <t>Fantrax site</t>
  </si>
  <si>
    <t>PAID</t>
  </si>
  <si>
    <t>RFA Multplier</t>
  </si>
  <si>
    <t>2020-21</t>
  </si>
  <si>
    <t>RFA Multplier + 20%</t>
  </si>
  <si>
    <t>2021-22</t>
  </si>
  <si>
    <t>Salary Floor</t>
  </si>
  <si>
    <t>Increase</t>
  </si>
  <si>
    <t>Draft Pick Compensation</t>
  </si>
  <si>
    <t>Pick</t>
  </si>
  <si>
    <t>2nd Round</t>
  </si>
  <si>
    <t>3rd Round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</si>
  <si>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</si>
  <si>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</si>
  <si>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</si>
  <si>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</si>
  <si>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</si>
  <si>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</si>
  <si>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</si>
  <si>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</si>
  <si>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</si>
  <si>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</si>
  <si>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#11-#18</t>
  </si>
  <si>
    <t>#19-#26</t>
  </si>
  <si>
    <t>Lottery</t>
  </si>
  <si>
    <t>2022-23</t>
  </si>
  <si>
    <t>2023-24</t>
  </si>
  <si>
    <t>2024-25</t>
  </si>
  <si>
    <t>2025-26</t>
  </si>
  <si>
    <t>2026-27</t>
  </si>
  <si>
    <t>2027-28</t>
  </si>
  <si>
    <t>Multiplier</t>
  </si>
  <si>
    <t>-</t>
  </si>
  <si>
    <t>Tampa Bay Lightning</t>
  </si>
  <si>
    <t>Florida Panthers</t>
  </si>
  <si>
    <t>Vancouver Canucks</t>
  </si>
  <si>
    <t>2028-29</t>
  </si>
  <si>
    <t>2029-30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</si>
</sst>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0.000"/>
    <numFmt numFmtId="166" formatCode="0.0"/>
    <numFmt numFmtId="167" formatCode="&quot;$&quot;#,##0.000_);[Red]\(&quot;$&quot;#,##0.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Verdana"/>
      <family val="2"/>
    </font>
    <font>
      <vertAlign val="superscript"/>
      <sz val="9"/>
      <color rgb="FF000000"/>
      <name val="Verdana"/>
      <family val="2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44" fontId="0" fillId="0" borderId="0" xfId="0" applyNumberFormat="1"/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7" fontId="0" fillId="0" borderId="0" xfId="0" applyNumberForma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1" xfId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9" fillId="0" borderId="0" xfId="1" applyFont="1" applyAlignment="1">
      <alignment horizontal="center"/>
    </xf>
    <xf numFmtId="0" fontId="9" fillId="0" borderId="0" xfId="0" applyFont="1"/>
    <xf numFmtId="0" fontId="10" fillId="0" borderId="0" xfId="0" applyFont="1"/>
    <xf numFmtId="44" fontId="9" fillId="0" borderId="0" xfId="1" applyFont="1"/>
    <xf numFmtId="0" fontId="10" fillId="0" borderId="0" xfId="0" applyFont="1" applyAlignment="1">
      <alignment horizontal="right"/>
    </xf>
    <xf numFmtId="44" fontId="0" fillId="0" borderId="0" xfId="1" applyFont="1"/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textRotation="255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B2" sqref="B2"/>
    </sheetView>
  </sheetViews>
  <sheetFormatPr defaultRowHeight="15" x14ac:dyDescent="0.25"/>
  <cols>
    <col min="1" max="1" width="14" customWidth="1"/>
    <col min="2" max="2" width="18.42578125" customWidth="1"/>
    <col min="4" max="4" width="9.140625" style="2"/>
    <col min="5" max="5" width="9.5703125" style="2" bestFit="1" customWidth="1"/>
    <col min="6" max="14" width="9.140625" style="2"/>
  </cols>
  <sheetData>
    <row r="1" spans="1:15" x14ac:dyDescent="0.25">
      <c r="A1" t="s">
        <v>0</v>
      </c>
      <c r="B1" s="4">
        <v>95</v>
      </c>
    </row>
    <row r="2" spans="1:15" x14ac:dyDescent="0.25">
      <c r="A2" t="s">
        <v>1</v>
      </c>
      <c r="B2" s="4">
        <v>2023</v>
      </c>
    </row>
    <row r="3" spans="1:15" x14ac:dyDescent="0.25">
      <c r="A3" t="s">
        <v>15</v>
      </c>
      <c r="B3" s="4">
        <f>B2-(B1+1900)</f>
        <v>28</v>
      </c>
    </row>
    <row r="5" spans="1:15" x14ac:dyDescent="0.25">
      <c r="A5" s="1" t="s">
        <v>3</v>
      </c>
      <c r="B5" s="1" t="s">
        <v>4</v>
      </c>
      <c r="C5" s="1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17</v>
      </c>
    </row>
    <row r="6" spans="1:15" x14ac:dyDescent="0.25">
      <c r="A6" t="s">
        <v>52</v>
      </c>
      <c r="B6" t="s">
        <v>86</v>
      </c>
      <c r="C6" t="s">
        <v>2</v>
      </c>
      <c r="D6" s="2">
        <v>52</v>
      </c>
      <c r="E6" s="2">
        <v>9</v>
      </c>
      <c r="F6" s="2">
        <v>4</v>
      </c>
      <c r="G6" s="2">
        <v>13</v>
      </c>
      <c r="H6" s="2">
        <v>8</v>
      </c>
      <c r="I6" s="2">
        <v>-9</v>
      </c>
      <c r="J6" s="2">
        <v>8</v>
      </c>
      <c r="K6" s="2">
        <v>0</v>
      </c>
      <c r="L6" s="2">
        <v>2</v>
      </c>
      <c r="M6" s="2">
        <v>2</v>
      </c>
      <c r="N6" s="2">
        <v>2</v>
      </c>
      <c r="O6" s="5">
        <f>IF(D6=0,0,(G6/D6))</f>
        <v>0.25</v>
      </c>
    </row>
    <row r="7" spans="1:15" x14ac:dyDescent="0.25">
      <c r="A7" t="s">
        <v>56</v>
      </c>
      <c r="B7" t="s">
        <v>87</v>
      </c>
      <c r="C7" t="s">
        <v>2</v>
      </c>
      <c r="D7" s="2">
        <v>43</v>
      </c>
      <c r="E7" s="2">
        <v>18</v>
      </c>
      <c r="F7" s="2">
        <v>18</v>
      </c>
      <c r="G7" s="2">
        <v>36</v>
      </c>
      <c r="H7" s="2">
        <v>31</v>
      </c>
      <c r="I7" s="2">
        <v>24</v>
      </c>
      <c r="J7" s="2">
        <v>6</v>
      </c>
      <c r="K7" s="2">
        <v>2</v>
      </c>
      <c r="L7" s="2">
        <v>1</v>
      </c>
      <c r="M7" s="2">
        <v>3</v>
      </c>
      <c r="N7" s="2">
        <v>2</v>
      </c>
      <c r="O7" s="5">
        <v>0.36363636363636365</v>
      </c>
    </row>
    <row r="8" spans="1:15" x14ac:dyDescent="0.25">
      <c r="A8" t="s">
        <v>58</v>
      </c>
      <c r="B8" t="s">
        <v>87</v>
      </c>
      <c r="C8" t="s">
        <v>2</v>
      </c>
      <c r="D8" s="2">
        <v>78</v>
      </c>
      <c r="E8" s="2">
        <v>24</v>
      </c>
      <c r="F8" s="2">
        <v>31</v>
      </c>
      <c r="G8" s="2">
        <v>55</v>
      </c>
      <c r="H8" s="2">
        <v>48</v>
      </c>
      <c r="I8" s="2">
        <v>24</v>
      </c>
      <c r="J8" s="2">
        <v>10</v>
      </c>
      <c r="K8" s="2">
        <v>6</v>
      </c>
      <c r="L8" s="2">
        <v>6</v>
      </c>
      <c r="M8" s="2">
        <v>12</v>
      </c>
      <c r="N8" s="2">
        <v>4</v>
      </c>
      <c r="O8" s="5">
        <v>0.61428571428571432</v>
      </c>
    </row>
    <row r="9" spans="1:15" x14ac:dyDescent="0.25">
      <c r="A9" t="s">
        <v>78</v>
      </c>
      <c r="B9" t="s">
        <v>87</v>
      </c>
      <c r="C9" t="s">
        <v>2</v>
      </c>
      <c r="D9" s="2">
        <v>81</v>
      </c>
      <c r="E9" s="2">
        <v>42</v>
      </c>
      <c r="F9" s="2">
        <v>31</v>
      </c>
      <c r="G9" s="2">
        <v>73</v>
      </c>
      <c r="H9" s="2">
        <v>46</v>
      </c>
      <c r="I9" s="2">
        <v>10</v>
      </c>
      <c r="J9" s="2">
        <v>21</v>
      </c>
      <c r="K9" s="2">
        <v>7</v>
      </c>
      <c r="L9" s="2">
        <v>10</v>
      </c>
      <c r="M9" s="2">
        <v>17</v>
      </c>
      <c r="N9" s="2">
        <v>8</v>
      </c>
      <c r="O9" s="5">
        <f>IF(D9=0,0,(G9/D9))</f>
        <v>0.90123456790123457</v>
      </c>
    </row>
    <row r="10" spans="1:15" x14ac:dyDescent="0.25">
      <c r="O10" s="5"/>
    </row>
    <row r="11" spans="1:15" x14ac:dyDescent="0.25">
      <c r="O11" s="5"/>
    </row>
    <row r="14" spans="1:15" x14ac:dyDescent="0.25">
      <c r="A14" t="s">
        <v>84</v>
      </c>
      <c r="B14">
        <f>IF(B3=28,0.304,0.253)</f>
        <v>0.30399999999999999</v>
      </c>
      <c r="G14" s="5">
        <f>(O9*0.4)+(O8*0.3)+(O7*0.2)+(O6*0.1)</f>
        <v>0.64250681417348088</v>
      </c>
      <c r="H14" t="s">
        <v>12</v>
      </c>
    </row>
    <row r="15" spans="1:15" ht="18.75" x14ac:dyDescent="0.3">
      <c r="B15" s="19">
        <f>(G18*82)*B14</f>
        <v>22.465975308641976</v>
      </c>
      <c r="G15" s="5">
        <f>SUM(G6:G9)/SUM(D6:D9)</f>
        <v>0.69685039370078738</v>
      </c>
      <c r="H15" t="s">
        <v>13</v>
      </c>
    </row>
    <row r="16" spans="1:15" ht="18.75" x14ac:dyDescent="0.3">
      <c r="A16" t="s">
        <v>18</v>
      </c>
      <c r="B16" s="20">
        <f>IF(B3=28,4,(IF(28-B3&gt;4,4,28-B3)))</f>
        <v>4</v>
      </c>
      <c r="G16" s="5">
        <f>G9/D9</f>
        <v>0.90123456790123457</v>
      </c>
      <c r="H16" t="s">
        <v>14</v>
      </c>
    </row>
    <row r="17" spans="2:8" ht="18.75" x14ac:dyDescent="0.3">
      <c r="B17" s="21" t="str">
        <f>IF((B16+B3)&gt;28,"UFA","")</f>
        <v>UFA</v>
      </c>
      <c r="G17"/>
      <c r="H17"/>
    </row>
    <row r="18" spans="2:8" x14ac:dyDescent="0.25">
      <c r="B18" s="6"/>
      <c r="G18" s="5">
        <f>LARGE(G14:G16,1)</f>
        <v>0.90123456790123457</v>
      </c>
      <c r="H18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workbookViewId="0">
      <selection activeCell="B2" sqref="B2"/>
    </sheetView>
  </sheetViews>
  <sheetFormatPr defaultRowHeight="15" x14ac:dyDescent="0.25"/>
  <cols>
    <col min="1" max="1" width="14" customWidth="1"/>
    <col min="2" max="2" width="18.42578125" customWidth="1"/>
    <col min="3" max="3" width="5.7109375" customWidth="1"/>
    <col min="4" max="14" width="5.7109375" style="2" customWidth="1"/>
    <col min="15" max="15" width="7.5703125" bestFit="1" customWidth="1"/>
    <col min="16" max="19" width="5.7109375" customWidth="1"/>
  </cols>
  <sheetData>
    <row r="1" spans="1:19" x14ac:dyDescent="0.25">
      <c r="A1" t="s">
        <v>0</v>
      </c>
      <c r="B1" s="4">
        <v>95</v>
      </c>
    </row>
    <row r="2" spans="1:19" x14ac:dyDescent="0.25">
      <c r="A2" t="s">
        <v>1</v>
      </c>
      <c r="B2" s="4">
        <v>2023</v>
      </c>
    </row>
    <row r="3" spans="1:19" x14ac:dyDescent="0.25">
      <c r="A3" t="s">
        <v>15</v>
      </c>
      <c r="B3" s="4">
        <f>B2-(B1+1900)</f>
        <v>28</v>
      </c>
    </row>
    <row r="5" spans="1:19" x14ac:dyDescent="0.25">
      <c r="A5" s="1" t="s">
        <v>3</v>
      </c>
      <c r="B5" s="1" t="s">
        <v>4</v>
      </c>
      <c r="C5" s="1" t="s">
        <v>5</v>
      </c>
      <c r="D5" s="3" t="s">
        <v>6</v>
      </c>
      <c r="E5" s="3" t="s">
        <v>8</v>
      </c>
      <c r="F5" s="3" t="s">
        <v>10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1" t="s">
        <v>30</v>
      </c>
      <c r="Q5" s="1" t="s">
        <v>6</v>
      </c>
      <c r="R5" s="1" t="s">
        <v>8</v>
      </c>
      <c r="S5" s="1" t="s">
        <v>10</v>
      </c>
    </row>
    <row r="6" spans="1:19" x14ac:dyDescent="0.25">
      <c r="A6" t="s">
        <v>52</v>
      </c>
      <c r="B6" t="s">
        <v>88</v>
      </c>
      <c r="C6" t="s">
        <v>2</v>
      </c>
      <c r="D6" s="2">
        <v>27</v>
      </c>
      <c r="E6" s="2">
        <v>0</v>
      </c>
      <c r="F6" s="2">
        <v>0</v>
      </c>
      <c r="G6" s="2">
        <v>1529</v>
      </c>
      <c r="H6" s="2">
        <v>78</v>
      </c>
      <c r="I6" s="2">
        <v>0</v>
      </c>
      <c r="J6" s="2">
        <v>0</v>
      </c>
      <c r="K6" s="2">
        <v>3.06</v>
      </c>
      <c r="L6" s="2">
        <v>13</v>
      </c>
      <c r="M6" s="2">
        <v>10</v>
      </c>
      <c r="N6" s="2">
        <v>2</v>
      </c>
      <c r="O6" s="7">
        <v>744</v>
      </c>
      <c r="P6">
        <v>0.90500000000000003</v>
      </c>
      <c r="Q6">
        <v>4</v>
      </c>
      <c r="R6">
        <v>0</v>
      </c>
      <c r="S6">
        <v>0</v>
      </c>
    </row>
    <row r="7" spans="1:19" x14ac:dyDescent="0.25">
      <c r="A7" t="s">
        <v>56</v>
      </c>
      <c r="B7" t="s">
        <v>88</v>
      </c>
      <c r="C7" t="s">
        <v>2</v>
      </c>
      <c r="D7" s="2">
        <v>35</v>
      </c>
      <c r="E7" s="2">
        <v>0</v>
      </c>
      <c r="F7" s="2">
        <v>0</v>
      </c>
      <c r="G7" s="2">
        <v>2087</v>
      </c>
      <c r="H7" s="2">
        <v>99</v>
      </c>
      <c r="I7" s="2">
        <v>0</v>
      </c>
      <c r="J7" s="2">
        <v>1</v>
      </c>
      <c r="K7" s="2">
        <v>2.85</v>
      </c>
      <c r="L7" s="2">
        <v>16</v>
      </c>
      <c r="M7" s="2">
        <v>18</v>
      </c>
      <c r="N7" s="2">
        <v>1</v>
      </c>
      <c r="O7" s="7">
        <v>1065</v>
      </c>
      <c r="P7">
        <v>0.91500000000000004</v>
      </c>
      <c r="Q7" t="s">
        <v>85</v>
      </c>
      <c r="R7" t="s">
        <v>85</v>
      </c>
      <c r="S7" t="s">
        <v>85</v>
      </c>
    </row>
    <row r="8" spans="1:19" x14ac:dyDescent="0.25">
      <c r="A8" t="s">
        <v>58</v>
      </c>
      <c r="B8" t="s">
        <v>88</v>
      </c>
      <c r="C8" t="s">
        <v>2</v>
      </c>
      <c r="D8" s="2">
        <v>64</v>
      </c>
      <c r="E8" s="2">
        <v>2</v>
      </c>
      <c r="F8" s="2">
        <v>2</v>
      </c>
      <c r="G8" s="2">
        <v>3701</v>
      </c>
      <c r="H8" s="2">
        <v>168</v>
      </c>
      <c r="I8" s="2">
        <v>0</v>
      </c>
      <c r="J8" s="2">
        <v>1</v>
      </c>
      <c r="K8" s="2">
        <v>2.72</v>
      </c>
      <c r="L8" s="2">
        <v>33</v>
      </c>
      <c r="M8" s="2">
        <v>22</v>
      </c>
      <c r="N8" s="2">
        <v>7</v>
      </c>
      <c r="O8" s="7">
        <v>1799</v>
      </c>
      <c r="P8">
        <v>0.91500000000000004</v>
      </c>
      <c r="Q8" t="s">
        <v>85</v>
      </c>
      <c r="R8" t="s">
        <v>85</v>
      </c>
      <c r="S8" t="s">
        <v>85</v>
      </c>
    </row>
    <row r="9" spans="1:19" x14ac:dyDescent="0.25">
      <c r="A9" t="s">
        <v>78</v>
      </c>
      <c r="B9" t="s">
        <v>88</v>
      </c>
      <c r="C9" t="s">
        <v>2</v>
      </c>
      <c r="D9" s="2">
        <v>32</v>
      </c>
      <c r="E9" s="2">
        <v>1</v>
      </c>
      <c r="F9" s="2">
        <v>4</v>
      </c>
      <c r="G9" s="2">
        <v>1879</v>
      </c>
      <c r="H9" s="2">
        <v>99</v>
      </c>
      <c r="I9" s="2">
        <v>0</v>
      </c>
      <c r="J9" s="2">
        <v>1</v>
      </c>
      <c r="K9" s="2">
        <v>3.16</v>
      </c>
      <c r="L9" s="2">
        <v>14</v>
      </c>
      <c r="M9" s="2">
        <v>14</v>
      </c>
      <c r="N9" s="2">
        <v>4</v>
      </c>
      <c r="O9" s="7">
        <v>906</v>
      </c>
      <c r="P9">
        <v>0.90100000000000002</v>
      </c>
      <c r="Q9" t="s">
        <v>85</v>
      </c>
      <c r="R9" t="s">
        <v>85</v>
      </c>
      <c r="S9" t="s">
        <v>85</v>
      </c>
    </row>
    <row r="10" spans="1:19" x14ac:dyDescent="0.25">
      <c r="O10" s="7"/>
    </row>
    <row r="11" spans="1:19" x14ac:dyDescent="0.25">
      <c r="O11" s="7"/>
    </row>
    <row r="13" spans="1:19" x14ac:dyDescent="0.25">
      <c r="O13" s="8">
        <f>((L9*3+N9+J9)*0.4)+((L8*3+N8+J8)*0.3)+((L7*3+N7+J7)*0.2)+((L6*3+N6+J6)*0.1)</f>
        <v>65</v>
      </c>
      <c r="P13" t="s">
        <v>31</v>
      </c>
    </row>
    <row r="14" spans="1:19" x14ac:dyDescent="0.25">
      <c r="A14" t="s">
        <v>16</v>
      </c>
      <c r="B14">
        <f>IF(B3=28,0.304,0.253)</f>
        <v>0.30399999999999999</v>
      </c>
      <c r="H14" s="25" t="str">
        <f>A9</f>
        <v>2022-23</v>
      </c>
      <c r="I14" s="25"/>
      <c r="J14" s="2">
        <f>((L9*3)+N9+J9)</f>
        <v>47</v>
      </c>
      <c r="O14" s="8">
        <f>AVERAGE(J14:J17)</f>
        <v>61.25</v>
      </c>
      <c r="P14" t="s">
        <v>32</v>
      </c>
    </row>
    <row r="15" spans="1:19" ht="18.75" x14ac:dyDescent="0.3">
      <c r="B15" s="22">
        <f>O17*B14</f>
        <v>19.759999999999998</v>
      </c>
      <c r="H15" s="25" t="str">
        <f>A8</f>
        <v>2021-22</v>
      </c>
      <c r="I15" s="25"/>
      <c r="J15" s="2">
        <f>(L8*3)+N8+J8</f>
        <v>107</v>
      </c>
      <c r="O15" s="8">
        <f>J14</f>
        <v>47</v>
      </c>
      <c r="P15" t="s">
        <v>33</v>
      </c>
    </row>
    <row r="16" spans="1:19" x14ac:dyDescent="0.25">
      <c r="A16" t="s">
        <v>18</v>
      </c>
      <c r="B16">
        <f>IF(B3=28,4,(IF(28-B3&gt;4,4,28-B3)))</f>
        <v>4</v>
      </c>
      <c r="H16" s="25" t="str">
        <f>A7</f>
        <v>2020-21</v>
      </c>
      <c r="I16" s="25"/>
      <c r="J16" s="2">
        <f>(L7*3)+N7+J7</f>
        <v>50</v>
      </c>
      <c r="O16" s="9"/>
    </row>
    <row r="17" spans="2:16" ht="18.75" x14ac:dyDescent="0.3">
      <c r="B17" s="23" t="str">
        <f>IF((B16+B3)&gt;28,"UFA","")</f>
        <v>UFA</v>
      </c>
      <c r="H17" s="25" t="str">
        <f>A6</f>
        <v>2019-20</v>
      </c>
      <c r="I17" s="25"/>
      <c r="J17" s="2">
        <f>(L6*3)+N6+J6</f>
        <v>41</v>
      </c>
      <c r="O17" s="8">
        <f>LARGE(O13:O15,1)</f>
        <v>65</v>
      </c>
      <c r="P17" t="s">
        <v>19</v>
      </c>
    </row>
    <row r="18" spans="2:16" x14ac:dyDescent="0.25">
      <c r="B18" s="6"/>
    </row>
  </sheetData>
  <mergeCells count="4">
    <mergeCell ref="H14:I14"/>
    <mergeCell ref="H15:I15"/>
    <mergeCell ref="H16:I16"/>
    <mergeCell ref="H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tabSelected="1" workbookViewId="0"/>
  </sheetViews>
  <sheetFormatPr defaultColWidth="14.28515625" defaultRowHeight="15" x14ac:dyDescent="0.25"/>
  <cols>
    <col min="1" max="1" width="18.85546875" bestFit="1" customWidth="1"/>
    <col min="2" max="6" width="14.28515625" style="2"/>
  </cols>
  <sheetData>
    <row r="1" spans="1:16" x14ac:dyDescent="0.25">
      <c r="B1" s="2" t="s">
        <v>60</v>
      </c>
      <c r="C1" s="2" t="s">
        <v>60</v>
      </c>
      <c r="D1" s="2" t="s">
        <v>60</v>
      </c>
      <c r="E1" s="2" t="s">
        <v>60</v>
      </c>
      <c r="F1" s="2" t="s">
        <v>60</v>
      </c>
      <c r="G1" s="2" t="s">
        <v>60</v>
      </c>
      <c r="H1" s="2" t="s">
        <v>60</v>
      </c>
      <c r="I1" s="2" t="s">
        <v>60</v>
      </c>
      <c r="J1" s="2" t="s">
        <v>60</v>
      </c>
      <c r="K1" s="2" t="s">
        <v>60</v>
      </c>
    </row>
    <row r="2" spans="1:16" x14ac:dyDescent="0.25">
      <c r="B2" s="2">
        <v>1.0162</v>
      </c>
      <c r="C2" s="2">
        <v>1</v>
      </c>
      <c r="D2" s="2">
        <v>1</v>
      </c>
      <c r="E2" s="2">
        <v>1.0138</v>
      </c>
      <c r="F2" s="2">
        <v>1.01</v>
      </c>
      <c r="G2" s="2">
        <v>1.01</v>
      </c>
      <c r="H2" s="2">
        <v>1.01</v>
      </c>
      <c r="I2" s="2">
        <v>1.01</v>
      </c>
      <c r="J2" s="2">
        <v>1.01</v>
      </c>
      <c r="K2" s="2">
        <v>1.01</v>
      </c>
    </row>
    <row r="3" spans="1:16" ht="18.75" x14ac:dyDescent="0.3">
      <c r="A3" s="13"/>
      <c r="B3" s="14" t="s">
        <v>56</v>
      </c>
      <c r="C3" s="14" t="s">
        <v>58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14" t="s">
        <v>83</v>
      </c>
      <c r="J3" s="14" t="s">
        <v>89</v>
      </c>
      <c r="K3" s="14" t="s">
        <v>90</v>
      </c>
    </row>
    <row r="4" spans="1:16" x14ac:dyDescent="0.25">
      <c r="B4"/>
      <c r="C4"/>
      <c r="D4"/>
      <c r="E4"/>
      <c r="F4"/>
    </row>
    <row r="5" spans="1:16" x14ac:dyDescent="0.25">
      <c r="A5" s="11" t="s">
        <v>49</v>
      </c>
      <c r="B5" s="15">
        <v>250</v>
      </c>
      <c r="C5" s="15">
        <f>B5*C2</f>
        <v>250</v>
      </c>
      <c r="D5" s="15">
        <f t="shared" ref="D5:H5" si="0">C5*D2</f>
        <v>250</v>
      </c>
      <c r="E5" s="15">
        <f t="shared" si="0"/>
        <v>253.45000000000002</v>
      </c>
      <c r="F5" s="15">
        <f t="shared" si="0"/>
        <v>255.98450000000003</v>
      </c>
      <c r="G5" s="15">
        <f t="shared" si="0"/>
        <v>258.54434500000002</v>
      </c>
      <c r="H5" s="15">
        <f t="shared" si="0"/>
        <v>261.12978845000004</v>
      </c>
      <c r="I5" s="15">
        <f t="shared" ref="I5" si="1">H5*I2</f>
        <v>263.74108633450004</v>
      </c>
      <c r="J5" s="15">
        <f t="shared" ref="J5" si="2">I5*J2</f>
        <v>266.37849719784504</v>
      </c>
      <c r="K5" s="15">
        <f t="shared" ref="K5" si="3">J5*K2</f>
        <v>269.04228216982347</v>
      </c>
      <c r="L5" s="15"/>
      <c r="M5" s="15"/>
      <c r="N5" s="15"/>
      <c r="O5" s="15"/>
      <c r="P5" s="15"/>
    </row>
    <row r="6" spans="1:16" x14ac:dyDescent="0.25">
      <c r="A6" s="11" t="s">
        <v>59</v>
      </c>
      <c r="B6" s="15">
        <v>170</v>
      </c>
      <c r="C6" s="15">
        <f>C5*0.68</f>
        <v>170</v>
      </c>
      <c r="D6" s="15">
        <f t="shared" ref="D6:H6" si="4">D5*0.68</f>
        <v>170</v>
      </c>
      <c r="E6" s="15">
        <f t="shared" si="4"/>
        <v>172.34600000000003</v>
      </c>
      <c r="F6" s="15">
        <f t="shared" si="4"/>
        <v>174.06946000000002</v>
      </c>
      <c r="G6" s="15">
        <f t="shared" si="4"/>
        <v>175.81015460000003</v>
      </c>
      <c r="H6" s="15">
        <f t="shared" si="4"/>
        <v>177.56825614600004</v>
      </c>
      <c r="I6" s="15">
        <f t="shared" ref="I6:K6" si="5">I5*0.68</f>
        <v>179.34393870746004</v>
      </c>
      <c r="J6" s="15">
        <f t="shared" si="5"/>
        <v>181.13737809453463</v>
      </c>
      <c r="K6" s="15">
        <f t="shared" si="5"/>
        <v>182.94875187547996</v>
      </c>
    </row>
    <row r="7" spans="1:16" x14ac:dyDescent="0.25">
      <c r="A7" s="11"/>
      <c r="B7"/>
      <c r="C7"/>
      <c r="D7"/>
      <c r="E7"/>
      <c r="F7"/>
    </row>
    <row r="8" spans="1:16" x14ac:dyDescent="0.25">
      <c r="A8" s="11" t="s">
        <v>50</v>
      </c>
      <c r="B8" s="15">
        <v>5</v>
      </c>
      <c r="C8" s="15">
        <f>B8*C2</f>
        <v>5</v>
      </c>
      <c r="D8" s="15">
        <f t="shared" ref="D8:H8" si="6">C8*D2</f>
        <v>5</v>
      </c>
      <c r="E8" s="15">
        <f t="shared" si="6"/>
        <v>5.069</v>
      </c>
      <c r="F8" s="15">
        <f t="shared" si="6"/>
        <v>5.1196900000000003</v>
      </c>
      <c r="G8" s="15">
        <f t="shared" si="6"/>
        <v>5.1708869000000002</v>
      </c>
      <c r="H8" s="15">
        <f t="shared" si="6"/>
        <v>5.2225957690000007</v>
      </c>
      <c r="I8" s="15">
        <f t="shared" ref="I8" si="7">H8*I2</f>
        <v>5.2748217266900008</v>
      </c>
      <c r="J8" s="15">
        <f t="shared" ref="J8" si="8">I8*J2</f>
        <v>5.3275699439569006</v>
      </c>
      <c r="K8" s="15">
        <f t="shared" ref="K8" si="9">J8*K2</f>
        <v>5.3808456433964693</v>
      </c>
    </row>
    <row r="9" spans="1:16" x14ac:dyDescent="0.25">
      <c r="B9"/>
      <c r="C9"/>
      <c r="D9"/>
      <c r="E9"/>
      <c r="F9"/>
    </row>
    <row r="10" spans="1:16" x14ac:dyDescent="0.25">
      <c r="A10" t="s">
        <v>55</v>
      </c>
      <c r="B10" s="15">
        <v>0.25</v>
      </c>
      <c r="C10" s="5">
        <f>B10*C2</f>
        <v>0.25</v>
      </c>
      <c r="D10" s="5">
        <f t="shared" ref="D10:H10" si="10">C10*D2</f>
        <v>0.25</v>
      </c>
      <c r="E10" s="5">
        <f t="shared" si="10"/>
        <v>0.25345000000000001</v>
      </c>
      <c r="F10" s="5">
        <f t="shared" si="10"/>
        <v>0.2559845</v>
      </c>
      <c r="G10" s="5">
        <f t="shared" si="10"/>
        <v>0.25854434500000001</v>
      </c>
      <c r="H10" s="5">
        <f t="shared" si="10"/>
        <v>0.26112978845000001</v>
      </c>
      <c r="I10" s="5">
        <f t="shared" ref="I10" si="11">H10*I2</f>
        <v>0.2637410863345</v>
      </c>
      <c r="J10" s="5">
        <f t="shared" ref="J10" si="12">I10*J2</f>
        <v>0.26637849719784501</v>
      </c>
      <c r="K10" s="5">
        <f t="shared" ref="K10" si="13">J10*K2</f>
        <v>0.26904228216982345</v>
      </c>
    </row>
    <row r="11" spans="1:16" x14ac:dyDescent="0.25">
      <c r="A11" t="s">
        <v>57</v>
      </c>
      <c r="B11" s="15">
        <v>0.3</v>
      </c>
      <c r="C11" s="5">
        <f t="shared" ref="C11:H11" si="14">C10*1.2</f>
        <v>0.3</v>
      </c>
      <c r="D11" s="5">
        <f t="shared" si="14"/>
        <v>0.3</v>
      </c>
      <c r="E11" s="5">
        <f t="shared" si="14"/>
        <v>0.30414000000000002</v>
      </c>
      <c r="F11" s="5">
        <f t="shared" si="14"/>
        <v>0.30718139999999999</v>
      </c>
      <c r="G11" s="5">
        <f t="shared" si="14"/>
        <v>0.310253214</v>
      </c>
      <c r="H11" s="5">
        <f t="shared" si="14"/>
        <v>0.31335574614</v>
      </c>
      <c r="I11" s="5">
        <f t="shared" ref="I11:K11" si="15">I10*1.2</f>
        <v>0.31648930360139998</v>
      </c>
      <c r="J11" s="5">
        <f t="shared" si="15"/>
        <v>0.31965419663741401</v>
      </c>
      <c r="K11" s="5">
        <f t="shared" si="15"/>
        <v>0.32285073860378816</v>
      </c>
    </row>
    <row r="12" spans="1:16" x14ac:dyDescent="0.25">
      <c r="D12"/>
      <c r="E12"/>
      <c r="F12"/>
    </row>
    <row r="13" spans="1:16" x14ac:dyDescent="0.25">
      <c r="B13"/>
      <c r="C13"/>
      <c r="D13"/>
      <c r="E13"/>
      <c r="F13"/>
    </row>
    <row r="14" spans="1:16" x14ac:dyDescent="0.25">
      <c r="B14"/>
      <c r="C14"/>
    </row>
    <row r="18" spans="1:10" x14ac:dyDescent="0.25">
      <c r="J18" s="2" t="s">
        <v>60</v>
      </c>
    </row>
    <row r="19" spans="1:10" x14ac:dyDescent="0.25">
      <c r="J19" s="2">
        <v>1.0162</v>
      </c>
    </row>
    <row r="20" spans="1:10" ht="18.75" x14ac:dyDescent="0.3">
      <c r="A20" s="13"/>
      <c r="B20" s="14" t="s">
        <v>20</v>
      </c>
      <c r="C20" s="14" t="s">
        <v>34</v>
      </c>
      <c r="D20" s="14" t="s">
        <v>35</v>
      </c>
      <c r="E20" s="14" t="s">
        <v>47</v>
      </c>
      <c r="F20" s="14" t="s">
        <v>46</v>
      </c>
      <c r="G20" s="14" t="s">
        <v>48</v>
      </c>
      <c r="H20" s="14" t="s">
        <v>51</v>
      </c>
      <c r="I20" s="14" t="s">
        <v>52</v>
      </c>
      <c r="J20" s="14" t="s">
        <v>56</v>
      </c>
    </row>
    <row r="21" spans="1:10" x14ac:dyDescent="0.25">
      <c r="A21" s="11" t="s">
        <v>36</v>
      </c>
      <c r="B21" s="10">
        <v>16</v>
      </c>
      <c r="C21" s="12">
        <f>B21*1.03</f>
        <v>16.48</v>
      </c>
      <c r="D21" s="12">
        <f>C21*1.03</f>
        <v>16.974399999999999</v>
      </c>
      <c r="E21" s="12">
        <f>D21*1.03</f>
        <v>17.483632</v>
      </c>
      <c r="F21" s="12">
        <f>E21*1.03</f>
        <v>18.008140960000002</v>
      </c>
      <c r="G21" s="12">
        <f>F21*1.03</f>
        <v>18.548385188800001</v>
      </c>
      <c r="H21" s="12">
        <f t="shared" ref="H21:H30" si="16">G21*1.03</f>
        <v>19.104836744464002</v>
      </c>
      <c r="I21" s="12">
        <f t="shared" ref="I21:I30" si="17">H21*1.03</f>
        <v>19.677981846797923</v>
      </c>
      <c r="J21" s="15">
        <v>20</v>
      </c>
    </row>
    <row r="22" spans="1:10" x14ac:dyDescent="0.25">
      <c r="A22" s="11" t="s">
        <v>37</v>
      </c>
      <c r="B22" s="10">
        <v>14</v>
      </c>
      <c r="C22" s="12">
        <f t="shared" ref="C22:C30" si="18">B22*1.03</f>
        <v>14.42</v>
      </c>
      <c r="D22" s="12">
        <f t="shared" ref="D22:D30" si="19">C22*1.03</f>
        <v>14.852600000000001</v>
      </c>
      <c r="E22" s="12">
        <f t="shared" ref="E22:E30" si="20">D22*1.03</f>
        <v>15.298178000000002</v>
      </c>
      <c r="F22" s="12">
        <f t="shared" ref="F22:F30" si="21">E22*1.03</f>
        <v>15.757123340000001</v>
      </c>
      <c r="G22" s="12">
        <f t="shared" ref="G22:G30" si="22">F22*1.03</f>
        <v>16.229837040200003</v>
      </c>
      <c r="H22" s="12">
        <f t="shared" si="16"/>
        <v>16.716732151406003</v>
      </c>
      <c r="I22" s="12">
        <f t="shared" si="17"/>
        <v>17.218234115948182</v>
      </c>
      <c r="J22" s="15">
        <v>17.5</v>
      </c>
    </row>
    <row r="23" spans="1:10" x14ac:dyDescent="0.25">
      <c r="A23" s="11" t="s">
        <v>38</v>
      </c>
      <c r="B23" s="10">
        <v>12</v>
      </c>
      <c r="C23" s="12">
        <f t="shared" si="18"/>
        <v>12.36</v>
      </c>
      <c r="D23" s="12">
        <f t="shared" si="19"/>
        <v>12.7308</v>
      </c>
      <c r="E23" s="12">
        <f t="shared" si="20"/>
        <v>13.112724</v>
      </c>
      <c r="F23" s="12">
        <f t="shared" si="21"/>
        <v>13.506105720000001</v>
      </c>
      <c r="G23" s="12">
        <f t="shared" si="22"/>
        <v>13.911288891600002</v>
      </c>
      <c r="H23" s="12">
        <f t="shared" si="16"/>
        <v>14.328627558348002</v>
      </c>
      <c r="I23" s="12">
        <f t="shared" si="17"/>
        <v>14.758486385098442</v>
      </c>
      <c r="J23" s="15">
        <v>15</v>
      </c>
    </row>
    <row r="24" spans="1:10" x14ac:dyDescent="0.25">
      <c r="A24" s="11" t="s">
        <v>39</v>
      </c>
      <c r="B24" s="10">
        <v>10</v>
      </c>
      <c r="C24" s="12">
        <f t="shared" si="18"/>
        <v>10.3</v>
      </c>
      <c r="D24" s="12">
        <f t="shared" si="19"/>
        <v>10.609000000000002</v>
      </c>
      <c r="E24" s="12">
        <f t="shared" si="20"/>
        <v>10.927270000000002</v>
      </c>
      <c r="F24" s="12">
        <f t="shared" si="21"/>
        <v>11.255088100000002</v>
      </c>
      <c r="G24" s="12">
        <f t="shared" si="22"/>
        <v>11.592740743000002</v>
      </c>
      <c r="H24" s="12">
        <f t="shared" si="16"/>
        <v>11.940522965290002</v>
      </c>
      <c r="I24" s="12">
        <f t="shared" si="17"/>
        <v>12.298738654248703</v>
      </c>
      <c r="J24" s="15">
        <v>12.25</v>
      </c>
    </row>
    <row r="25" spans="1:10" x14ac:dyDescent="0.25">
      <c r="A25" s="11" t="s">
        <v>40</v>
      </c>
      <c r="B25" s="10">
        <v>9</v>
      </c>
      <c r="C25" s="12">
        <f t="shared" si="18"/>
        <v>9.27</v>
      </c>
      <c r="D25" s="12">
        <f t="shared" si="19"/>
        <v>9.5480999999999998</v>
      </c>
      <c r="E25" s="12">
        <f t="shared" si="20"/>
        <v>9.834543</v>
      </c>
      <c r="F25" s="12">
        <f t="shared" si="21"/>
        <v>10.129579290000001</v>
      </c>
      <c r="G25" s="12">
        <f t="shared" si="22"/>
        <v>10.433466668700001</v>
      </c>
      <c r="H25" s="12">
        <f t="shared" si="16"/>
        <v>10.746470668761001</v>
      </c>
      <c r="I25" s="12">
        <f t="shared" si="17"/>
        <v>11.068864788823831</v>
      </c>
      <c r="J25" s="15">
        <v>11</v>
      </c>
    </row>
    <row r="26" spans="1:10" x14ac:dyDescent="0.25">
      <c r="A26" s="11" t="s">
        <v>41</v>
      </c>
      <c r="B26" s="10">
        <v>8</v>
      </c>
      <c r="C26" s="12">
        <f t="shared" si="18"/>
        <v>8.24</v>
      </c>
      <c r="D26" s="12">
        <f t="shared" si="19"/>
        <v>8.4871999999999996</v>
      </c>
      <c r="E26" s="12">
        <f t="shared" si="20"/>
        <v>8.741816</v>
      </c>
      <c r="F26" s="12">
        <f t="shared" si="21"/>
        <v>9.0040704800000011</v>
      </c>
      <c r="G26" s="12">
        <f t="shared" si="22"/>
        <v>9.2741925944000005</v>
      </c>
      <c r="H26" s="12">
        <f t="shared" si="16"/>
        <v>9.5524183722320011</v>
      </c>
      <c r="I26" s="12">
        <f t="shared" si="17"/>
        <v>9.8389909233989616</v>
      </c>
      <c r="J26" s="15">
        <v>10</v>
      </c>
    </row>
    <row r="27" spans="1:10" x14ac:dyDescent="0.25">
      <c r="A27" s="11" t="s">
        <v>42</v>
      </c>
      <c r="B27" s="10">
        <v>7</v>
      </c>
      <c r="C27" s="12">
        <f t="shared" si="18"/>
        <v>7.21</v>
      </c>
      <c r="D27" s="12">
        <f t="shared" si="19"/>
        <v>7.4263000000000003</v>
      </c>
      <c r="E27" s="12">
        <f t="shared" si="20"/>
        <v>7.6490890000000009</v>
      </c>
      <c r="F27" s="12">
        <f t="shared" si="21"/>
        <v>7.8785616700000007</v>
      </c>
      <c r="G27" s="12">
        <f t="shared" si="22"/>
        <v>8.1149185201000016</v>
      </c>
      <c r="H27" s="12">
        <f t="shared" si="16"/>
        <v>8.3583660757030014</v>
      </c>
      <c r="I27" s="12">
        <f t="shared" si="17"/>
        <v>8.6091170579740908</v>
      </c>
      <c r="J27" s="15">
        <v>8.75</v>
      </c>
    </row>
    <row r="28" spans="1:10" x14ac:dyDescent="0.25">
      <c r="A28" s="11" t="s">
        <v>43</v>
      </c>
      <c r="B28" s="10">
        <v>6</v>
      </c>
      <c r="C28" s="12">
        <f t="shared" si="18"/>
        <v>6.18</v>
      </c>
      <c r="D28" s="12">
        <f t="shared" si="19"/>
        <v>6.3654000000000002</v>
      </c>
      <c r="E28" s="12">
        <f t="shared" si="20"/>
        <v>6.556362</v>
      </c>
      <c r="F28" s="12">
        <f t="shared" si="21"/>
        <v>6.7530528600000004</v>
      </c>
      <c r="G28" s="12">
        <f t="shared" si="22"/>
        <v>6.9556444458000009</v>
      </c>
      <c r="H28" s="12">
        <f t="shared" si="16"/>
        <v>7.1643137791740008</v>
      </c>
      <c r="I28" s="12">
        <f t="shared" si="17"/>
        <v>7.3792431925492208</v>
      </c>
      <c r="J28" s="15">
        <v>7.5</v>
      </c>
    </row>
    <row r="29" spans="1:10" x14ac:dyDescent="0.25">
      <c r="A29" s="11" t="s">
        <v>44</v>
      </c>
      <c r="B29" s="10">
        <v>5</v>
      </c>
      <c r="C29" s="12">
        <f t="shared" si="18"/>
        <v>5.15</v>
      </c>
      <c r="D29" s="12">
        <f t="shared" si="19"/>
        <v>5.3045000000000009</v>
      </c>
      <c r="E29" s="12">
        <f t="shared" si="20"/>
        <v>5.4636350000000009</v>
      </c>
      <c r="F29" s="12">
        <f t="shared" si="21"/>
        <v>5.6275440500000009</v>
      </c>
      <c r="G29" s="12">
        <f t="shared" si="22"/>
        <v>5.796370371500001</v>
      </c>
      <c r="H29" s="12">
        <f t="shared" si="16"/>
        <v>5.9702614826450011</v>
      </c>
      <c r="I29" s="12">
        <f t="shared" si="17"/>
        <v>6.1493693271243517</v>
      </c>
      <c r="J29" s="15">
        <v>6.25</v>
      </c>
    </row>
    <row r="30" spans="1:10" x14ac:dyDescent="0.25">
      <c r="A30" s="11" t="s">
        <v>45</v>
      </c>
      <c r="B30" s="10">
        <v>4</v>
      </c>
      <c r="C30" s="12">
        <f t="shared" si="18"/>
        <v>4.12</v>
      </c>
      <c r="D30" s="12">
        <f t="shared" si="19"/>
        <v>4.2435999999999998</v>
      </c>
      <c r="E30" s="12">
        <f t="shared" si="20"/>
        <v>4.370908</v>
      </c>
      <c r="F30" s="12">
        <f t="shared" si="21"/>
        <v>4.5020352400000005</v>
      </c>
      <c r="G30" s="12">
        <f t="shared" si="22"/>
        <v>4.6370962972000003</v>
      </c>
      <c r="H30" s="12">
        <f t="shared" si="16"/>
        <v>4.7762091861160005</v>
      </c>
      <c r="I30" s="12">
        <f t="shared" si="17"/>
        <v>4.9194954616994808</v>
      </c>
      <c r="J30" s="15">
        <v>5</v>
      </c>
    </row>
    <row r="32" spans="1:10" x14ac:dyDescent="0.25">
      <c r="A32" s="11" t="s">
        <v>49</v>
      </c>
      <c r="B32" s="10">
        <v>200</v>
      </c>
      <c r="C32" s="12">
        <f t="shared" ref="C32" si="23">B32*1.03</f>
        <v>206</v>
      </c>
      <c r="D32" s="12">
        <f t="shared" ref="D32" si="24">C32*1.03</f>
        <v>212.18</v>
      </c>
      <c r="E32" s="12">
        <f t="shared" ref="E32" si="25">D32*1.03</f>
        <v>218.5454</v>
      </c>
      <c r="F32" s="12">
        <f t="shared" ref="F32" si="26">E32*1.03</f>
        <v>225.10176200000001</v>
      </c>
      <c r="G32" s="12">
        <f t="shared" ref="G32" si="27">F32*1.03</f>
        <v>231.85481486</v>
      </c>
      <c r="H32" s="12">
        <f t="shared" ref="H32" si="28">G32*1.03</f>
        <v>238.81045930580001</v>
      </c>
      <c r="I32" s="12">
        <f t="shared" ref="I32" si="29">H32*1.03</f>
        <v>245.974773084974</v>
      </c>
      <c r="J32" s="15">
        <v>250</v>
      </c>
    </row>
    <row r="33" spans="1:10" x14ac:dyDescent="0.25">
      <c r="A33" s="11" t="s">
        <v>59</v>
      </c>
      <c r="I33" s="15">
        <f>0.65*I32</f>
        <v>159.88360250523311</v>
      </c>
      <c r="J33" s="15">
        <f>J32*0.68</f>
        <v>170</v>
      </c>
    </row>
    <row r="34" spans="1:10" x14ac:dyDescent="0.25">
      <c r="A34" s="11"/>
    </row>
    <row r="35" spans="1:10" x14ac:dyDescent="0.25">
      <c r="A35" s="11" t="s">
        <v>50</v>
      </c>
      <c r="B35" s="10">
        <v>4</v>
      </c>
      <c r="C35" s="12">
        <f t="shared" ref="C35" si="30">B35*1.03</f>
        <v>4.12</v>
      </c>
      <c r="D35" s="12">
        <f t="shared" ref="D35" si="31">C35*1.03</f>
        <v>4.2435999999999998</v>
      </c>
      <c r="E35" s="12">
        <f t="shared" ref="E35" si="32">D35*1.03</f>
        <v>4.370908</v>
      </c>
      <c r="F35" s="12">
        <f t="shared" ref="F35" si="33">E35*1.03</f>
        <v>4.5020352400000005</v>
      </c>
      <c r="G35" s="12">
        <f t="shared" ref="G35" si="34">F35*1.03</f>
        <v>4.6370962972000003</v>
      </c>
      <c r="H35" s="12">
        <f t="shared" ref="H35" si="35">G35*1.03</f>
        <v>4.7762091861160005</v>
      </c>
      <c r="I35" s="12">
        <f t="shared" ref="I35" si="36">H35*1.03</f>
        <v>4.9194954616994808</v>
      </c>
      <c r="J35" s="15">
        <f t="shared" ref="J35" si="37">I35*$J$2</f>
        <v>4.968690416316476</v>
      </c>
    </row>
    <row r="37" spans="1:10" x14ac:dyDescent="0.25">
      <c r="A37" t="s">
        <v>53</v>
      </c>
      <c r="D37" s="2" t="s">
        <v>54</v>
      </c>
      <c r="E37" s="2" t="s">
        <v>54</v>
      </c>
      <c r="F37" s="2" t="s">
        <v>54</v>
      </c>
      <c r="G37" s="2" t="s">
        <v>54</v>
      </c>
      <c r="H37" s="2" t="s">
        <v>54</v>
      </c>
      <c r="I37" s="2" t="s">
        <v>54</v>
      </c>
    </row>
    <row r="39" spans="1:10" x14ac:dyDescent="0.25">
      <c r="A39" t="s">
        <v>55</v>
      </c>
      <c r="F39" s="2">
        <v>0.22600000000000001</v>
      </c>
      <c r="G39" s="5">
        <f>F39*1.03</f>
        <v>0.23278000000000001</v>
      </c>
      <c r="H39" s="5">
        <f t="shared" ref="H39" si="38">G39*1.03</f>
        <v>0.23976340000000002</v>
      </c>
      <c r="I39" s="5">
        <f t="shared" ref="I39" si="39">H39*1.03</f>
        <v>0.24695630200000002</v>
      </c>
      <c r="J39" s="15">
        <f t="shared" ref="J39:J40" si="40">I39*$J$2</f>
        <v>0.24942586502000003</v>
      </c>
    </row>
    <row r="40" spans="1:10" x14ac:dyDescent="0.25">
      <c r="A40" t="s">
        <v>57</v>
      </c>
      <c r="F40" s="5">
        <f>F39*1.2</f>
        <v>0.2712</v>
      </c>
      <c r="G40" s="5">
        <f t="shared" ref="G40:I40" si="41">G39*1.2</f>
        <v>0.27933600000000003</v>
      </c>
      <c r="H40" s="5">
        <f t="shared" si="41"/>
        <v>0.28771607999999999</v>
      </c>
      <c r="I40" s="5">
        <f t="shared" si="41"/>
        <v>0.29634756239999999</v>
      </c>
      <c r="J40" s="15">
        <f t="shared" si="40"/>
        <v>0.299311038024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76764-A11C-41E0-A629-C7DCC8A79EFB}">
  <dimension ref="A1:B80"/>
  <sheetViews>
    <sheetView topLeftCell="A37" workbookViewId="0"/>
  </sheetViews>
  <sheetFormatPr defaultRowHeight="15" x14ac:dyDescent="0.25"/>
  <sheetData>
    <row r="1" spans="1:2" x14ac:dyDescent="0.25">
      <c r="A1">
        <v>1</v>
      </c>
      <c r="B1" s="24">
        <v>5.07</v>
      </c>
    </row>
    <row r="2" spans="1:2" x14ac:dyDescent="0.25">
      <c r="A2">
        <v>2</v>
      </c>
      <c r="B2" s="24">
        <v>5.07</v>
      </c>
    </row>
    <row r="3" spans="1:2" x14ac:dyDescent="0.25">
      <c r="A3">
        <v>3</v>
      </c>
      <c r="B3" s="24">
        <v>5.07</v>
      </c>
    </row>
    <row r="4" spans="1:2" x14ac:dyDescent="0.25">
      <c r="A4">
        <v>4</v>
      </c>
      <c r="B4" s="24">
        <v>5.07</v>
      </c>
    </row>
    <row r="5" spans="1:2" x14ac:dyDescent="0.25">
      <c r="A5">
        <v>5</v>
      </c>
      <c r="B5" s="24">
        <v>5.07</v>
      </c>
    </row>
    <row r="6" spans="1:2" x14ac:dyDescent="0.25">
      <c r="A6">
        <v>6</v>
      </c>
      <c r="B6" s="24">
        <v>5.07</v>
      </c>
    </row>
    <row r="7" spans="1:2" x14ac:dyDescent="0.25">
      <c r="A7">
        <v>7</v>
      </c>
      <c r="B7" s="24">
        <v>5.07</v>
      </c>
    </row>
    <row r="8" spans="1:2" x14ac:dyDescent="0.25">
      <c r="A8">
        <v>8</v>
      </c>
      <c r="B8" s="24">
        <v>5.07</v>
      </c>
    </row>
    <row r="9" spans="1:2" x14ac:dyDescent="0.25">
      <c r="A9">
        <v>9</v>
      </c>
      <c r="B9" s="24">
        <v>5.07</v>
      </c>
    </row>
    <row r="10" spans="1:2" x14ac:dyDescent="0.25">
      <c r="A10">
        <v>10</v>
      </c>
      <c r="B10" s="24">
        <v>5.07</v>
      </c>
    </row>
    <row r="11" spans="1:2" x14ac:dyDescent="0.25">
      <c r="A11">
        <v>11</v>
      </c>
      <c r="B11" s="24">
        <v>5.07</v>
      </c>
    </row>
    <row r="12" spans="1:2" x14ac:dyDescent="0.25">
      <c r="A12">
        <v>12</v>
      </c>
      <c r="B12" s="24">
        <v>5.07</v>
      </c>
    </row>
    <row r="13" spans="1:2" x14ac:dyDescent="0.25">
      <c r="A13">
        <v>13</v>
      </c>
      <c r="B13" s="24">
        <v>5.07</v>
      </c>
    </row>
    <row r="14" spans="1:2" x14ac:dyDescent="0.25">
      <c r="A14">
        <v>14</v>
      </c>
      <c r="B14" s="24">
        <v>5.07</v>
      </c>
    </row>
    <row r="15" spans="1:2" x14ac:dyDescent="0.25">
      <c r="A15">
        <v>15</v>
      </c>
      <c r="B15" s="24">
        <v>5.07</v>
      </c>
    </row>
    <row r="16" spans="1:2" x14ac:dyDescent="0.25">
      <c r="A16">
        <v>16</v>
      </c>
      <c r="B16" s="24">
        <v>5.07</v>
      </c>
    </row>
    <row r="17" spans="1:2" x14ac:dyDescent="0.25">
      <c r="A17">
        <v>17</v>
      </c>
      <c r="B17" s="24">
        <v>5.07</v>
      </c>
    </row>
    <row r="18" spans="1:2" x14ac:dyDescent="0.25">
      <c r="A18">
        <v>18</v>
      </c>
      <c r="B18" s="24">
        <v>5.07</v>
      </c>
    </row>
    <row r="19" spans="1:2" x14ac:dyDescent="0.25">
      <c r="A19">
        <v>19</v>
      </c>
      <c r="B19" s="24">
        <v>5.07</v>
      </c>
    </row>
    <row r="20" spans="1:2" x14ac:dyDescent="0.25">
      <c r="A20">
        <v>20</v>
      </c>
      <c r="B20" s="24">
        <v>5.07</v>
      </c>
    </row>
    <row r="21" spans="1:2" x14ac:dyDescent="0.25">
      <c r="A21">
        <v>21</v>
      </c>
      <c r="B21" s="24">
        <f t="shared" ref="B21:B65" si="0">A21*0.253</f>
        <v>5.3129999999999997</v>
      </c>
    </row>
    <row r="22" spans="1:2" x14ac:dyDescent="0.25">
      <c r="A22">
        <v>22</v>
      </c>
      <c r="B22" s="24">
        <f t="shared" si="0"/>
        <v>5.5659999999999998</v>
      </c>
    </row>
    <row r="23" spans="1:2" x14ac:dyDescent="0.25">
      <c r="A23">
        <v>23</v>
      </c>
      <c r="B23" s="24">
        <f t="shared" si="0"/>
        <v>5.819</v>
      </c>
    </row>
    <row r="24" spans="1:2" x14ac:dyDescent="0.25">
      <c r="A24">
        <v>24</v>
      </c>
      <c r="B24" s="24">
        <f t="shared" si="0"/>
        <v>6.0720000000000001</v>
      </c>
    </row>
    <row r="25" spans="1:2" x14ac:dyDescent="0.25">
      <c r="A25">
        <v>25</v>
      </c>
      <c r="B25" s="24">
        <f t="shared" si="0"/>
        <v>6.3250000000000002</v>
      </c>
    </row>
    <row r="26" spans="1:2" x14ac:dyDescent="0.25">
      <c r="A26">
        <v>26</v>
      </c>
      <c r="B26" s="24">
        <f t="shared" si="0"/>
        <v>6.5780000000000003</v>
      </c>
    </row>
    <row r="27" spans="1:2" x14ac:dyDescent="0.25">
      <c r="A27">
        <v>27</v>
      </c>
      <c r="B27" s="24">
        <f t="shared" si="0"/>
        <v>6.8310000000000004</v>
      </c>
    </row>
    <row r="28" spans="1:2" x14ac:dyDescent="0.25">
      <c r="A28">
        <v>28</v>
      </c>
      <c r="B28" s="24">
        <f t="shared" si="0"/>
        <v>7.0839999999999996</v>
      </c>
    </row>
    <row r="29" spans="1:2" x14ac:dyDescent="0.25">
      <c r="A29">
        <v>29</v>
      </c>
      <c r="B29" s="24">
        <f t="shared" si="0"/>
        <v>7.3369999999999997</v>
      </c>
    </row>
    <row r="30" spans="1:2" x14ac:dyDescent="0.25">
      <c r="A30">
        <v>30</v>
      </c>
      <c r="B30" s="24">
        <f t="shared" si="0"/>
        <v>7.59</v>
      </c>
    </row>
    <row r="31" spans="1:2" x14ac:dyDescent="0.25">
      <c r="A31">
        <v>31</v>
      </c>
      <c r="B31" s="24">
        <f t="shared" si="0"/>
        <v>7.843</v>
      </c>
    </row>
    <row r="32" spans="1:2" x14ac:dyDescent="0.25">
      <c r="A32">
        <v>32</v>
      </c>
      <c r="B32" s="24">
        <f t="shared" si="0"/>
        <v>8.0960000000000001</v>
      </c>
    </row>
    <row r="33" spans="1:2" x14ac:dyDescent="0.25">
      <c r="A33">
        <v>33</v>
      </c>
      <c r="B33" s="24">
        <f t="shared" si="0"/>
        <v>8.3490000000000002</v>
      </c>
    </row>
    <row r="34" spans="1:2" x14ac:dyDescent="0.25">
      <c r="A34">
        <v>34</v>
      </c>
      <c r="B34" s="24">
        <f t="shared" si="0"/>
        <v>8.6020000000000003</v>
      </c>
    </row>
    <row r="35" spans="1:2" x14ac:dyDescent="0.25">
      <c r="A35">
        <v>35</v>
      </c>
      <c r="B35" s="24">
        <f t="shared" si="0"/>
        <v>8.8550000000000004</v>
      </c>
    </row>
    <row r="36" spans="1:2" x14ac:dyDescent="0.25">
      <c r="A36">
        <v>36</v>
      </c>
      <c r="B36" s="24">
        <f t="shared" si="0"/>
        <v>9.1080000000000005</v>
      </c>
    </row>
    <row r="37" spans="1:2" x14ac:dyDescent="0.25">
      <c r="A37">
        <v>37</v>
      </c>
      <c r="B37" s="24">
        <f t="shared" si="0"/>
        <v>9.3610000000000007</v>
      </c>
    </row>
    <row r="38" spans="1:2" x14ac:dyDescent="0.25">
      <c r="A38">
        <v>38</v>
      </c>
      <c r="B38" s="24">
        <f t="shared" si="0"/>
        <v>9.6140000000000008</v>
      </c>
    </row>
    <row r="39" spans="1:2" x14ac:dyDescent="0.25">
      <c r="A39">
        <v>39</v>
      </c>
      <c r="B39" s="24">
        <f t="shared" si="0"/>
        <v>9.8670000000000009</v>
      </c>
    </row>
    <row r="40" spans="1:2" x14ac:dyDescent="0.25">
      <c r="A40">
        <v>40</v>
      </c>
      <c r="B40" s="24">
        <f t="shared" si="0"/>
        <v>10.120000000000001</v>
      </c>
    </row>
    <row r="41" spans="1:2" x14ac:dyDescent="0.25">
      <c r="A41">
        <v>41</v>
      </c>
      <c r="B41" s="24">
        <f t="shared" si="0"/>
        <v>10.372999999999999</v>
      </c>
    </row>
    <row r="42" spans="1:2" x14ac:dyDescent="0.25">
      <c r="A42">
        <v>42</v>
      </c>
      <c r="B42" s="24">
        <f t="shared" si="0"/>
        <v>10.625999999999999</v>
      </c>
    </row>
    <row r="43" spans="1:2" x14ac:dyDescent="0.25">
      <c r="A43">
        <v>43</v>
      </c>
      <c r="B43" s="24">
        <f t="shared" si="0"/>
        <v>10.879</v>
      </c>
    </row>
    <row r="44" spans="1:2" x14ac:dyDescent="0.25">
      <c r="A44">
        <v>44</v>
      </c>
      <c r="B44" s="24">
        <f t="shared" si="0"/>
        <v>11.132</v>
      </c>
    </row>
    <row r="45" spans="1:2" x14ac:dyDescent="0.25">
      <c r="A45">
        <v>45</v>
      </c>
      <c r="B45" s="24">
        <f t="shared" si="0"/>
        <v>11.385</v>
      </c>
    </row>
    <row r="46" spans="1:2" x14ac:dyDescent="0.25">
      <c r="A46">
        <v>46</v>
      </c>
      <c r="B46" s="24">
        <f t="shared" si="0"/>
        <v>11.638</v>
      </c>
    </row>
    <row r="47" spans="1:2" x14ac:dyDescent="0.25">
      <c r="A47">
        <v>47</v>
      </c>
      <c r="B47" s="24">
        <f t="shared" si="0"/>
        <v>11.891</v>
      </c>
    </row>
    <row r="48" spans="1:2" x14ac:dyDescent="0.25">
      <c r="A48">
        <v>48</v>
      </c>
      <c r="B48" s="24">
        <f t="shared" si="0"/>
        <v>12.144</v>
      </c>
    </row>
    <row r="49" spans="1:2" x14ac:dyDescent="0.25">
      <c r="A49">
        <v>49</v>
      </c>
      <c r="B49" s="24">
        <f t="shared" si="0"/>
        <v>12.397</v>
      </c>
    </row>
    <row r="50" spans="1:2" x14ac:dyDescent="0.25">
      <c r="A50">
        <v>50</v>
      </c>
      <c r="B50" s="24">
        <f t="shared" si="0"/>
        <v>12.65</v>
      </c>
    </row>
    <row r="51" spans="1:2" x14ac:dyDescent="0.25">
      <c r="A51">
        <v>51</v>
      </c>
      <c r="B51" s="24">
        <f t="shared" si="0"/>
        <v>12.903</v>
      </c>
    </row>
    <row r="52" spans="1:2" x14ac:dyDescent="0.25">
      <c r="A52">
        <v>52</v>
      </c>
      <c r="B52" s="24">
        <f t="shared" si="0"/>
        <v>13.156000000000001</v>
      </c>
    </row>
    <row r="53" spans="1:2" x14ac:dyDescent="0.25">
      <c r="A53">
        <v>53</v>
      </c>
      <c r="B53" s="24">
        <f t="shared" si="0"/>
        <v>13.409000000000001</v>
      </c>
    </row>
    <row r="54" spans="1:2" x14ac:dyDescent="0.25">
      <c r="A54">
        <v>54</v>
      </c>
      <c r="B54" s="24">
        <f t="shared" si="0"/>
        <v>13.662000000000001</v>
      </c>
    </row>
    <row r="55" spans="1:2" x14ac:dyDescent="0.25">
      <c r="A55">
        <v>55</v>
      </c>
      <c r="B55" s="24">
        <f t="shared" si="0"/>
        <v>13.915000000000001</v>
      </c>
    </row>
    <row r="56" spans="1:2" x14ac:dyDescent="0.25">
      <c r="A56">
        <v>56</v>
      </c>
      <c r="B56" s="24">
        <f t="shared" si="0"/>
        <v>14.167999999999999</v>
      </c>
    </row>
    <row r="57" spans="1:2" x14ac:dyDescent="0.25">
      <c r="A57">
        <v>57</v>
      </c>
      <c r="B57" s="24">
        <f t="shared" si="0"/>
        <v>14.420999999999999</v>
      </c>
    </row>
    <row r="58" spans="1:2" x14ac:dyDescent="0.25">
      <c r="A58">
        <v>58</v>
      </c>
      <c r="B58" s="24">
        <f t="shared" si="0"/>
        <v>14.673999999999999</v>
      </c>
    </row>
    <row r="59" spans="1:2" x14ac:dyDescent="0.25">
      <c r="A59">
        <v>59</v>
      </c>
      <c r="B59" s="24">
        <f t="shared" si="0"/>
        <v>14.927</v>
      </c>
    </row>
    <row r="60" spans="1:2" x14ac:dyDescent="0.25">
      <c r="A60">
        <v>60</v>
      </c>
      <c r="B60" s="24">
        <f t="shared" si="0"/>
        <v>15.18</v>
      </c>
    </row>
    <row r="61" spans="1:2" x14ac:dyDescent="0.25">
      <c r="A61">
        <v>61</v>
      </c>
      <c r="B61" s="24">
        <f t="shared" si="0"/>
        <v>15.433</v>
      </c>
    </row>
    <row r="62" spans="1:2" x14ac:dyDescent="0.25">
      <c r="A62">
        <v>62</v>
      </c>
      <c r="B62" s="24">
        <f t="shared" si="0"/>
        <v>15.686</v>
      </c>
    </row>
    <row r="63" spans="1:2" x14ac:dyDescent="0.25">
      <c r="A63">
        <v>63</v>
      </c>
      <c r="B63" s="24">
        <f t="shared" si="0"/>
        <v>15.939</v>
      </c>
    </row>
    <row r="64" spans="1:2" x14ac:dyDescent="0.25">
      <c r="A64">
        <v>64</v>
      </c>
      <c r="B64" s="24">
        <f t="shared" si="0"/>
        <v>16.192</v>
      </c>
    </row>
    <row r="65" spans="1:2" x14ac:dyDescent="0.25">
      <c r="A65">
        <v>65</v>
      </c>
      <c r="B65" s="24">
        <f t="shared" si="0"/>
        <v>16.445</v>
      </c>
    </row>
    <row r="66" spans="1:2" x14ac:dyDescent="0.25">
      <c r="A66">
        <v>66</v>
      </c>
      <c r="B66" s="24">
        <f t="shared" ref="B66:B80" si="1">A66*0.253</f>
        <v>16.698</v>
      </c>
    </row>
    <row r="67" spans="1:2" x14ac:dyDescent="0.25">
      <c r="A67">
        <v>67</v>
      </c>
      <c r="B67" s="24">
        <f t="shared" si="1"/>
        <v>16.951000000000001</v>
      </c>
    </row>
    <row r="68" spans="1:2" x14ac:dyDescent="0.25">
      <c r="A68">
        <v>68</v>
      </c>
      <c r="B68" s="24">
        <f t="shared" si="1"/>
        <v>17.204000000000001</v>
      </c>
    </row>
    <row r="69" spans="1:2" x14ac:dyDescent="0.25">
      <c r="A69">
        <v>69</v>
      </c>
      <c r="B69" s="24">
        <f t="shared" si="1"/>
        <v>17.457000000000001</v>
      </c>
    </row>
    <row r="70" spans="1:2" x14ac:dyDescent="0.25">
      <c r="A70">
        <v>70</v>
      </c>
      <c r="B70" s="24">
        <f t="shared" si="1"/>
        <v>17.71</v>
      </c>
    </row>
    <row r="71" spans="1:2" x14ac:dyDescent="0.25">
      <c r="A71">
        <v>71</v>
      </c>
      <c r="B71" s="24">
        <f t="shared" si="1"/>
        <v>17.963000000000001</v>
      </c>
    </row>
    <row r="72" spans="1:2" x14ac:dyDescent="0.25">
      <c r="A72">
        <v>72</v>
      </c>
      <c r="B72" s="24">
        <f t="shared" si="1"/>
        <v>18.216000000000001</v>
      </c>
    </row>
    <row r="73" spans="1:2" x14ac:dyDescent="0.25">
      <c r="A73">
        <v>73</v>
      </c>
      <c r="B73" s="24">
        <f t="shared" si="1"/>
        <v>18.469000000000001</v>
      </c>
    </row>
    <row r="74" spans="1:2" x14ac:dyDescent="0.25">
      <c r="A74">
        <v>74</v>
      </c>
      <c r="B74" s="24">
        <f t="shared" si="1"/>
        <v>18.722000000000001</v>
      </c>
    </row>
    <row r="75" spans="1:2" x14ac:dyDescent="0.25">
      <c r="A75">
        <v>75</v>
      </c>
      <c r="B75" s="24">
        <f t="shared" si="1"/>
        <v>18.975000000000001</v>
      </c>
    </row>
    <row r="76" spans="1:2" x14ac:dyDescent="0.25">
      <c r="A76">
        <v>76</v>
      </c>
      <c r="B76" s="24">
        <f t="shared" si="1"/>
        <v>19.228000000000002</v>
      </c>
    </row>
    <row r="77" spans="1:2" x14ac:dyDescent="0.25">
      <c r="A77">
        <v>77</v>
      </c>
      <c r="B77" s="24">
        <f t="shared" si="1"/>
        <v>19.481000000000002</v>
      </c>
    </row>
    <row r="78" spans="1:2" x14ac:dyDescent="0.25">
      <c r="A78">
        <v>78</v>
      </c>
      <c r="B78" s="24">
        <f t="shared" si="1"/>
        <v>19.734000000000002</v>
      </c>
    </row>
    <row r="79" spans="1:2" x14ac:dyDescent="0.25">
      <c r="A79">
        <v>79</v>
      </c>
      <c r="B79" s="24">
        <f t="shared" si="1"/>
        <v>19.987000000000002</v>
      </c>
    </row>
    <row r="80" spans="1:2" x14ac:dyDescent="0.25">
      <c r="A80">
        <v>80</v>
      </c>
      <c r="B80" s="24">
        <f t="shared" si="1"/>
        <v>20.240000000000002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6"/>
  <sheetViews>
    <sheetView workbookViewId="0">
      <selection activeCell="I16" sqref="A1:I16"/>
    </sheetView>
  </sheetViews>
  <sheetFormatPr defaultRowHeight="15" x14ac:dyDescent="0.25"/>
  <cols>
    <col min="1" max="1" width="5" customWidth="1"/>
    <col min="2" max="2" width="5.85546875" customWidth="1"/>
  </cols>
  <sheetData>
    <row r="1" spans="1:18" ht="21" x14ac:dyDescent="0.35">
      <c r="A1" s="26" t="s">
        <v>61</v>
      </c>
      <c r="B1" s="26"/>
      <c r="C1" s="26"/>
      <c r="D1" s="26"/>
      <c r="E1" s="26"/>
      <c r="F1" s="26"/>
      <c r="G1" s="26"/>
      <c r="H1" s="26"/>
      <c r="I1" s="26"/>
    </row>
    <row r="2" spans="1:18" x14ac:dyDescent="0.25">
      <c r="A2" s="29" t="s">
        <v>62</v>
      </c>
      <c r="B2" s="29"/>
      <c r="C2" s="17">
        <v>2023</v>
      </c>
      <c r="D2" s="17">
        <v>2022</v>
      </c>
      <c r="E2" s="17">
        <v>2021</v>
      </c>
      <c r="F2" s="17">
        <v>2020</v>
      </c>
      <c r="G2" s="17">
        <v>2019</v>
      </c>
      <c r="H2" s="17">
        <v>2018</v>
      </c>
      <c r="I2" s="17">
        <v>2017</v>
      </c>
    </row>
    <row r="3" spans="1:18" ht="15" customHeight="1" x14ac:dyDescent="0.25">
      <c r="A3" s="27" t="s">
        <v>77</v>
      </c>
      <c r="B3" s="18" t="s">
        <v>65</v>
      </c>
      <c r="C3" s="16">
        <v>20.276</v>
      </c>
      <c r="D3" s="16">
        <v>19.769100000000002</v>
      </c>
      <c r="E3" s="16">
        <v>19.008749999999999</v>
      </c>
      <c r="F3" s="16">
        <v>17.994949999999999</v>
      </c>
      <c r="G3" s="16">
        <v>16.474250000000001</v>
      </c>
      <c r="H3" s="16">
        <v>14.44665</v>
      </c>
      <c r="I3" s="16" t="s">
        <v>21</v>
      </c>
      <c r="L3" s="6"/>
      <c r="M3" s="6"/>
      <c r="N3" s="6"/>
      <c r="O3" s="6"/>
      <c r="P3" s="6"/>
      <c r="Q3" s="6"/>
      <c r="R3" s="6"/>
    </row>
    <row r="4" spans="1:18" x14ac:dyDescent="0.25">
      <c r="A4" s="27"/>
      <c r="B4" s="18" t="s">
        <v>66</v>
      </c>
      <c r="C4" s="16">
        <v>19.2622</v>
      </c>
      <c r="D4" s="16">
        <v>18.755300000000002</v>
      </c>
      <c r="E4" s="16">
        <v>17.994949999999999</v>
      </c>
      <c r="F4" s="16">
        <v>16.98115</v>
      </c>
      <c r="G4" s="16">
        <v>15.46045</v>
      </c>
      <c r="H4" s="16">
        <v>13.43285</v>
      </c>
      <c r="I4" s="16" t="s">
        <v>21</v>
      </c>
      <c r="L4" s="6"/>
      <c r="M4" s="6"/>
      <c r="N4" s="6"/>
      <c r="O4" s="6"/>
      <c r="P4" s="6"/>
      <c r="Q4" s="6"/>
      <c r="R4" s="6"/>
    </row>
    <row r="5" spans="1:18" x14ac:dyDescent="0.25">
      <c r="A5" s="27"/>
      <c r="B5" s="18" t="s">
        <v>67</v>
      </c>
      <c r="C5" s="16">
        <v>18.2484</v>
      </c>
      <c r="D5" s="16">
        <v>17.741500000000002</v>
      </c>
      <c r="E5" s="16">
        <v>16.98115</v>
      </c>
      <c r="F5" s="16">
        <v>15.96735</v>
      </c>
      <c r="G5" s="16">
        <v>14.44665</v>
      </c>
      <c r="H5" s="16">
        <v>12.41905</v>
      </c>
      <c r="I5" s="16" t="s">
        <v>21</v>
      </c>
      <c r="L5" s="6"/>
      <c r="M5" s="6"/>
      <c r="N5" s="6"/>
      <c r="O5" s="6"/>
      <c r="P5" s="6"/>
      <c r="Q5" s="6"/>
      <c r="R5" s="6"/>
    </row>
    <row r="6" spans="1:18" x14ac:dyDescent="0.25">
      <c r="A6" s="27"/>
      <c r="B6" s="18" t="s">
        <v>68</v>
      </c>
      <c r="C6" s="16">
        <v>17.2346</v>
      </c>
      <c r="D6" s="16">
        <v>16.727700000000002</v>
      </c>
      <c r="E6" s="16">
        <v>15.96735</v>
      </c>
      <c r="F6" s="16">
        <v>14.95355</v>
      </c>
      <c r="G6" s="16">
        <v>13.43285</v>
      </c>
      <c r="H6" s="16">
        <v>11.405250000000001</v>
      </c>
      <c r="I6" s="16" t="s">
        <v>21</v>
      </c>
      <c r="L6" s="6"/>
      <c r="M6" s="6"/>
      <c r="N6" s="6"/>
      <c r="O6" s="6"/>
      <c r="P6" s="6"/>
      <c r="Q6" s="6"/>
      <c r="R6" s="6"/>
    </row>
    <row r="7" spans="1:18" x14ac:dyDescent="0.25">
      <c r="A7" s="27"/>
      <c r="B7" s="18" t="s">
        <v>69</v>
      </c>
      <c r="C7" s="16">
        <v>16.220800000000001</v>
      </c>
      <c r="D7" s="16">
        <v>15.713900000000001</v>
      </c>
      <c r="E7" s="16">
        <v>14.95355</v>
      </c>
      <c r="F7" s="16">
        <v>13.93975</v>
      </c>
      <c r="G7" s="16">
        <v>12.41905</v>
      </c>
      <c r="H7" s="16">
        <v>10.391450000000001</v>
      </c>
      <c r="I7" s="16" t="s">
        <v>21</v>
      </c>
      <c r="L7" s="6"/>
      <c r="M7" s="6"/>
      <c r="N7" s="6"/>
      <c r="O7" s="6"/>
      <c r="P7" s="6"/>
      <c r="Q7" s="6"/>
      <c r="R7" s="6"/>
    </row>
    <row r="8" spans="1:18" x14ac:dyDescent="0.25">
      <c r="A8" s="27"/>
      <c r="B8" s="18" t="s">
        <v>70</v>
      </c>
      <c r="C8" s="16">
        <v>15.207000000000001</v>
      </c>
      <c r="D8" s="16">
        <v>14.700100000000001</v>
      </c>
      <c r="E8" s="16">
        <v>13.93975</v>
      </c>
      <c r="F8" s="16">
        <v>12.92595</v>
      </c>
      <c r="G8" s="16">
        <v>11.405250000000001</v>
      </c>
      <c r="H8" s="16">
        <v>9.3776500000000009</v>
      </c>
      <c r="I8" s="16" t="s">
        <v>21</v>
      </c>
      <c r="L8" s="6"/>
      <c r="M8" s="6"/>
      <c r="N8" s="6"/>
      <c r="O8" s="6"/>
      <c r="P8" s="6"/>
      <c r="Q8" s="6"/>
      <c r="R8" s="6"/>
    </row>
    <row r="9" spans="1:18" x14ac:dyDescent="0.25">
      <c r="A9" s="27"/>
      <c r="B9" s="18" t="s">
        <v>71</v>
      </c>
      <c r="C9" s="16">
        <v>14.193200000000001</v>
      </c>
      <c r="D9" s="16">
        <v>13.686300000000001</v>
      </c>
      <c r="E9" s="16">
        <v>12.92595</v>
      </c>
      <c r="F9" s="16">
        <v>11.91215</v>
      </c>
      <c r="G9" s="16">
        <v>10.391450000000001</v>
      </c>
      <c r="H9" s="16">
        <v>8.3638500000000011</v>
      </c>
      <c r="I9" s="16" t="s">
        <v>21</v>
      </c>
      <c r="L9" s="6"/>
      <c r="M9" s="6"/>
      <c r="N9" s="6"/>
      <c r="O9" s="6"/>
      <c r="P9" s="6"/>
      <c r="Q9" s="6"/>
      <c r="R9" s="6"/>
    </row>
    <row r="10" spans="1:18" x14ac:dyDescent="0.25">
      <c r="A10" s="27"/>
      <c r="B10" s="18" t="s">
        <v>72</v>
      </c>
      <c r="C10" s="16">
        <v>13.179400000000001</v>
      </c>
      <c r="D10" s="16">
        <v>12.672500000000001</v>
      </c>
      <c r="E10" s="16">
        <v>11.91215</v>
      </c>
      <c r="F10" s="16">
        <v>10.898350000000001</v>
      </c>
      <c r="G10" s="16">
        <v>9.3776500000000009</v>
      </c>
      <c r="H10" s="16">
        <v>7.3500500000000004</v>
      </c>
      <c r="I10" s="16" t="s">
        <v>21</v>
      </c>
      <c r="L10" s="6"/>
      <c r="M10" s="6"/>
      <c r="N10" s="6"/>
      <c r="O10" s="6"/>
      <c r="P10" s="6"/>
      <c r="Q10" s="6"/>
      <c r="R10" s="6"/>
    </row>
    <row r="11" spans="1:18" x14ac:dyDescent="0.25">
      <c r="A11" s="27"/>
      <c r="B11" s="18" t="s">
        <v>73</v>
      </c>
      <c r="C11" s="16">
        <v>12.165600000000001</v>
      </c>
      <c r="D11" s="16">
        <v>11.6587</v>
      </c>
      <c r="E11" s="16">
        <v>10.898350000000001</v>
      </c>
      <c r="F11" s="16">
        <v>9.8845500000000008</v>
      </c>
      <c r="G11" s="16">
        <v>8.3638500000000011</v>
      </c>
      <c r="H11" s="16">
        <v>6.3362500000000006</v>
      </c>
      <c r="I11" s="16" t="s">
        <v>21</v>
      </c>
      <c r="L11" s="6"/>
      <c r="M11" s="6"/>
      <c r="N11" s="6"/>
      <c r="O11" s="6"/>
      <c r="P11" s="6"/>
      <c r="Q11" s="6"/>
      <c r="R11" s="6"/>
    </row>
    <row r="12" spans="1:18" x14ac:dyDescent="0.25">
      <c r="A12" s="27"/>
      <c r="B12" s="18" t="s">
        <v>74</v>
      </c>
      <c r="C12" s="16">
        <v>11.1518</v>
      </c>
      <c r="D12" s="16">
        <v>10.6449</v>
      </c>
      <c r="E12" s="16">
        <v>9.8845500000000008</v>
      </c>
      <c r="F12" s="16">
        <v>8.870750000000001</v>
      </c>
      <c r="G12" s="16">
        <v>7.3500500000000004</v>
      </c>
      <c r="H12" s="16">
        <v>5.3224499999999999</v>
      </c>
      <c r="I12" s="16" t="s">
        <v>21</v>
      </c>
      <c r="L12" s="6"/>
      <c r="M12" s="6"/>
      <c r="N12" s="6"/>
      <c r="O12" s="6"/>
      <c r="P12" s="6"/>
      <c r="Q12" s="6"/>
      <c r="R12" s="6"/>
    </row>
    <row r="13" spans="1:18" x14ac:dyDescent="0.25">
      <c r="A13" s="30" t="s">
        <v>75</v>
      </c>
      <c r="B13" s="30"/>
      <c r="C13" s="16">
        <v>10.138</v>
      </c>
      <c r="D13" s="16">
        <v>9.6311</v>
      </c>
      <c r="E13" s="16">
        <v>8.870750000000001</v>
      </c>
      <c r="F13" s="16">
        <v>7.8569500000000003</v>
      </c>
      <c r="G13" s="16">
        <v>6.3362500000000006</v>
      </c>
      <c r="H13" s="16" t="s">
        <v>21</v>
      </c>
      <c r="I13" s="16" t="s">
        <v>21</v>
      </c>
      <c r="L13" s="6"/>
      <c r="M13" s="6"/>
      <c r="N13" s="6"/>
      <c r="O13" s="6"/>
      <c r="P13" s="6"/>
      <c r="Q13" s="6"/>
      <c r="R13" s="6"/>
    </row>
    <row r="14" spans="1:18" x14ac:dyDescent="0.25">
      <c r="A14" s="30" t="s">
        <v>76</v>
      </c>
      <c r="B14" s="30"/>
      <c r="C14" s="16">
        <v>9.1242000000000001</v>
      </c>
      <c r="D14" s="16">
        <v>8.6173000000000002</v>
      </c>
      <c r="E14" s="16">
        <v>7.8569500000000003</v>
      </c>
      <c r="F14" s="16">
        <v>6.8431500000000005</v>
      </c>
      <c r="G14" s="16">
        <v>5.3224499999999999</v>
      </c>
      <c r="H14" s="16" t="s">
        <v>21</v>
      </c>
      <c r="I14" s="16" t="s">
        <v>21</v>
      </c>
      <c r="L14" s="6"/>
      <c r="M14" s="6"/>
      <c r="N14" s="6"/>
      <c r="O14" s="6"/>
      <c r="P14" s="6"/>
      <c r="Q14" s="6"/>
      <c r="R14" s="6"/>
    </row>
    <row r="15" spans="1:18" x14ac:dyDescent="0.25">
      <c r="A15" s="28" t="s">
        <v>63</v>
      </c>
      <c r="B15" s="28"/>
      <c r="C15" s="16">
        <v>7.0966000000000005</v>
      </c>
      <c r="D15" s="16">
        <v>6.5897000000000006</v>
      </c>
      <c r="E15" s="16">
        <v>5.8293499999999998</v>
      </c>
      <c r="F15" s="16" t="s">
        <v>21</v>
      </c>
      <c r="G15" s="16" t="s">
        <v>21</v>
      </c>
      <c r="H15" s="16" t="s">
        <v>21</v>
      </c>
      <c r="I15" s="16" t="s">
        <v>21</v>
      </c>
      <c r="L15" s="6"/>
      <c r="M15" s="6"/>
      <c r="N15" s="6"/>
      <c r="O15" s="6"/>
      <c r="P15" s="6"/>
      <c r="Q15" s="6"/>
      <c r="R15" s="6"/>
    </row>
    <row r="16" spans="1:18" x14ac:dyDescent="0.25">
      <c r="A16" s="28" t="s">
        <v>64</v>
      </c>
      <c r="B16" s="28"/>
      <c r="C16" s="16" t="s">
        <v>21</v>
      </c>
      <c r="D16" s="16" t="s">
        <v>21</v>
      </c>
      <c r="E16" s="16" t="s">
        <v>21</v>
      </c>
      <c r="F16" s="16" t="s">
        <v>21</v>
      </c>
      <c r="G16" s="16" t="s">
        <v>21</v>
      </c>
      <c r="H16" s="16" t="s">
        <v>21</v>
      </c>
      <c r="I16" s="16" t="s">
        <v>21</v>
      </c>
      <c r="L16" s="6"/>
      <c r="M16" s="6"/>
      <c r="N16" s="6"/>
      <c r="O16" s="6"/>
      <c r="P16" s="6"/>
      <c r="Q16" s="6"/>
      <c r="R16" s="6"/>
    </row>
  </sheetData>
  <mergeCells count="7">
    <mergeCell ref="A1:I1"/>
    <mergeCell ref="A3:A12"/>
    <mergeCell ref="A15:B15"/>
    <mergeCell ref="A16:B16"/>
    <mergeCell ref="A2:B2"/>
    <mergeCell ref="A13:B13"/>
    <mergeCell ref="A14:B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Players</vt:lpstr>
      <vt:lpstr>Goalies</vt:lpstr>
      <vt:lpstr>Chart</vt:lpstr>
      <vt:lpstr>ADD</vt:lpstr>
      <vt:lpstr>Draft Picks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Poco Mens</dc:creator>
  <cp:lastModifiedBy>Bevan Blatchford</cp:lastModifiedBy>
  <dcterms:created xsi:type="dcterms:W3CDTF">2012-07-13T18:32:02Z</dcterms:created>
  <dcterms:modified xsi:type="dcterms:W3CDTF">2024-03-27T16:15:38Z</dcterms:modified>
</cp:coreProperties>
</file>